
<file path=[Content_Types].xml><?xml version="1.0" encoding="utf-8"?>
<Types xmlns="http://schemas.openxmlformats.org/package/2006/content-type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9"/>
  <workbookPr defaultThemeVersion="202300"/>
  <mc:AlternateContent xmlns:mc="http://schemas.openxmlformats.org/markup-compatibility/2006">
    <mc:Choice Requires="x15">
      <x15ac:absPath xmlns:x15ac="http://schemas.microsoft.com/office/spreadsheetml/2010/11/ac" url="/Users/juancarlosbarretonova/Downloads/"/>
    </mc:Choice>
  </mc:AlternateContent>
  <xr:revisionPtr revIDLastSave="0" documentId="13_ncr:1_{CCEFE4CE-27E4-2B42-96C8-FCC73BF0A7AE}" xr6:coauthVersionLast="47" xr6:coauthVersionMax="47" xr10:uidLastSave="{00000000-0000-0000-0000-000000000000}"/>
  <bookViews>
    <workbookView xWindow="0" yWindow="680" windowWidth="34200" windowHeight="19740" activeTab="2" xr2:uid="{43D1448D-58E6-9247-AFFA-C80BDCB947D5}"/>
  </bookViews>
  <sheets>
    <sheet name="INICIO" sheetId="4" r:id="rId1"/>
    <sheet name="Art 651" sheetId="5" r:id="rId2"/>
    <sheet name="ERRORES" sheetId="3" r:id="rId3"/>
    <sheet name="EXTEMPORANEIDAD" sheetId="6"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 i="3" l="1"/>
  <c r="C21" i="3"/>
  <c r="C20" i="3"/>
  <c r="C19" i="3"/>
  <c r="C18" i="3"/>
  <c r="C17" i="3"/>
  <c r="C28" i="6"/>
  <c r="C27" i="6"/>
  <c r="D27" i="6" s="1"/>
  <c r="C26" i="6"/>
  <c r="C31" i="3"/>
  <c r="D31" i="3" s="1"/>
  <c r="C30" i="3"/>
  <c r="D30" i="3" s="1"/>
  <c r="C29" i="3"/>
  <c r="D11" i="6"/>
  <c r="D12" i="6"/>
  <c r="D13" i="6"/>
  <c r="D14" i="6"/>
  <c r="D15" i="6"/>
  <c r="D16" i="6"/>
  <c r="D17" i="6"/>
  <c r="D35" i="6"/>
  <c r="D34" i="6"/>
  <c r="D28" i="6"/>
  <c r="D20" i="6"/>
  <c r="D19" i="6"/>
  <c r="D18" i="6"/>
  <c r="D10" i="6"/>
  <c r="D9" i="6"/>
  <c r="D8" i="6"/>
  <c r="D7" i="6"/>
  <c r="D6" i="6"/>
  <c r="D21" i="6" l="1"/>
  <c r="D22" i="6" s="1"/>
  <c r="D26" i="6" l="1"/>
  <c r="D30" i="6" s="1"/>
  <c r="D32" i="6" s="1"/>
  <c r="D37" i="6" s="1"/>
  <c r="D23" i="6"/>
  <c r="D22" i="3"/>
  <c r="D21" i="3"/>
  <c r="D20" i="3"/>
  <c r="D19" i="3"/>
  <c r="D18" i="3"/>
  <c r="D17" i="3"/>
  <c r="D25" i="3" s="1"/>
  <c r="D7" i="3"/>
  <c r="D8" i="3"/>
  <c r="D9" i="3"/>
  <c r="D10" i="3"/>
  <c r="D11" i="3"/>
  <c r="D12" i="3"/>
  <c r="D13" i="3"/>
  <c r="D14" i="3"/>
  <c r="D15" i="3"/>
  <c r="D6" i="3"/>
  <c r="D23" i="3" s="1"/>
  <c r="D38" i="3"/>
  <c r="D37" i="3"/>
  <c r="D24" i="3" l="1"/>
  <c r="D26" i="3" s="1"/>
  <c r="D29" i="3" l="1"/>
  <c r="D33" i="3" s="1"/>
  <c r="D35" i="3" s="1"/>
  <c r="D40" i="3" s="1"/>
</calcChain>
</file>

<file path=xl/sharedStrings.xml><?xml version="1.0" encoding="utf-8"?>
<sst xmlns="http://schemas.openxmlformats.org/spreadsheetml/2006/main" count="72" uniqueCount="45">
  <si>
    <t>VALOR UVT</t>
  </si>
  <si>
    <t>BASE</t>
  </si>
  <si>
    <t>TOTAL</t>
  </si>
  <si>
    <t>¿La conducta se subsana voluntariamente ante del pliego de cargos?</t>
  </si>
  <si>
    <t>¿La conducta se subsana dentro de los dos meses siguientes ala notificación sanción?</t>
  </si>
  <si>
    <t>SANCIÓN</t>
  </si>
  <si>
    <t>¿La conducta se subsana después del pliego pero antes de la imposición de la sanción?</t>
  </si>
  <si>
    <t>SI</t>
  </si>
  <si>
    <t>NO</t>
  </si>
  <si>
    <t>LIMITE MAXIMO 7.500 UVT</t>
  </si>
  <si>
    <t>SANCION A PAGAR</t>
  </si>
  <si>
    <t>EXTEMPORANEIDAD</t>
  </si>
  <si>
    <t>REPORTADO</t>
  </si>
  <si>
    <t>DEBER REPORTADO</t>
  </si>
  <si>
    <t>ERRORES</t>
  </si>
  <si>
    <t>CANTIDAD DATOS</t>
  </si>
  <si>
    <t>DATOS CUANTITATIVOS</t>
  </si>
  <si>
    <t>DATOS CUALITATIVOS</t>
  </si>
  <si>
    <t>Tipos de documentos</t>
  </si>
  <si>
    <t>Nombres o Razon Social</t>
  </si>
  <si>
    <t xml:space="preserve">Direccion </t>
  </si>
  <si>
    <t>ETC…</t>
  </si>
  <si>
    <t>0,5 UVT</t>
  </si>
  <si>
    <t>LIMITE MINIMO 10 UVT</t>
  </si>
  <si>
    <t>SANCIÓN INFORMACIÓN EXÓGENA NACIONAL</t>
  </si>
  <si>
    <t>¡Hola a todos! 👋</t>
  </si>
  <si>
    <t>Gracias por ser parte de nuestra comunidad. 💡 ¡Esperamos que esta plantilla te sea de mucha ayuda!</t>
  </si>
  <si>
    <t>Queremos apoyarte en el proceso de liquidar sanciones de manera sencilla y práctica, por eso hemos creado esta plantilla en Excel sin costo . 🎁
Si este recurso te resulta útil y deseas apoyarnos para seguir creando herramientas como esta, te invitamos a realizar una donación voluntaria. 🙌 Cualquier aporte será muy bien recibido y nos ayudará a continuar ofreciendo contenido de valor.</t>
  </si>
  <si>
    <t>Además, ¡no olvides seguirnos en nuestras redes sociales para más recursos y tips! 📲</t>
  </si>
  <si>
    <t xml:space="preserve">APORTE </t>
  </si>
  <si>
    <t>Art. 651 Sanción por no enviar información.  Estatuto Tributario</t>
  </si>
  <si>
    <r>
      <t>(</t>
    </r>
    <r>
      <rPr>
        <b/>
        <sz val="12"/>
        <color theme="1"/>
        <rFont val="Aptos Narrow"/>
        <scheme val="minor"/>
      </rPr>
      <t>Nuevo texto Ley 2277 de 2022</t>
    </r>
    <r>
      <rPr>
        <sz val="12"/>
        <color theme="1"/>
        <rFont val="Aptos Narrow"/>
        <family val="2"/>
        <scheme val="minor"/>
      </rPr>
      <t xml:space="preserve">) Las personas y entidades obligadas a suministrar información tributaria así como aquellas a quienes se les haya solicitado informaciones o pruebas, que no la suministren, que no la suministren dentro del plazo establecido para ello o cuyo contenido presente errores o no corresponda a lo solicitado, incurrirán.en la siguiente sanción.·
</t>
    </r>
    <r>
      <rPr>
        <b/>
        <sz val="12"/>
        <color theme="1"/>
        <rFont val="Aptos Narrow"/>
        <scheme val="minor"/>
      </rPr>
      <t xml:space="preserve">1. Una multa que no supere siete mil quinientas (7.500) UVT, la cual será fijada teniendo en cuenta los siguientes criterios:
a) El uno por ciento (1%) de las sumas respecto de las cuales no se suministró la información exigida;
b) El cero coma siete por ciento (0,7%) de las sumas respecto de las cuales se suministró en forma errónea;
c) El cero coma cinco por ciento (0,5%) de las sumas respecto de las cuales se suministró de forma extemporánea;
d) Cuando no sea posible establecer la base para tasar la sanción o la información no tuviere cuantía, la sanción será de cero coma cinco (0,5) UVT por cada dato no suministrado o incorrecto la cual no podrá exceder siete mil quinientas (7.500) UVT.
</t>
    </r>
    <r>
      <rPr>
        <sz val="12"/>
        <color theme="1"/>
        <rFont val="Aptos Narrow"/>
        <family val="2"/>
        <scheme val="minor"/>
      </rPr>
      <t xml:space="preserve">
</t>
    </r>
    <r>
      <rPr>
        <b/>
        <sz val="12"/>
        <color theme="1"/>
        <rFont val="Aptos Narrow"/>
        <scheme val="minor"/>
      </rPr>
      <t>2.</t>
    </r>
    <r>
      <rPr>
        <sz val="12"/>
        <color theme="1"/>
        <rFont val="Aptos Narrow"/>
        <family val="2"/>
        <scheme val="minor"/>
      </rPr>
      <t xml:space="preserve"> El desconocimiento de los costos, rentas exentas, deducciones, descuentos, pasivos, impuestos descontables y retenciones, según el caso, cuando la información requerida se refiera a estos conceptos y de acuerdo con las normas vigentes, deba conservarse y mantenerse a disposición de la Administración Tributaria.
Cuando la sanción se imponga mediante resolución independiente, previamente se dará traslado de cargos a la perspna o entidad sancionada, quien tendrá un término de un (1) mes para responder.
La sanción, a que se refiere el presente artículo se reducirá al cincuenta por ciento (50%) de la suma determinada según lo previsto en el numeral 1), si la omisión essubsanada antes de que se notifique la imposición de la sanción; o al setenta por ciento (70%) de tal suma, si la omisión es subsanada dentro de los dos (2) meses siguientes a la fecha en que se notifique la sanción. Para tal efecto, en uno y otro caso, se deberá presentar ante la oficina que está conociendo de la investigación, un memorial de aceptación de la sanción reducida en el cual se acredite que la omisión fue subsanada, así como el pago o acuerdo de pago de la misma.
En todo caso, si el contribuyente subsana la omisión con anterioridad a la notificación de la liquidación de revisión, no habrá lugar a aplicar la sanción de que trata el numeral 2). Una vez notificada la liquidación solo serán aceptados
los factores citados en el numeral 2) que sean probados plenamente.
</t>
    </r>
    <r>
      <rPr>
        <b/>
        <sz val="12"/>
        <color theme="1"/>
        <rFont val="Aptos Narrow"/>
        <scheme val="minor"/>
      </rPr>
      <t>PARÁGRAFO 1.</t>
    </r>
    <r>
      <rPr>
        <sz val="12"/>
        <color theme="1"/>
        <rFont val="Aptos Narrow"/>
        <family val="2"/>
        <scheme val="minor"/>
      </rPr>
      <t xml:space="preserve"> El obligado a informar podrá subsanar de manera voluntaria las faltas de que trata el presente artículo, antes de que la Administración Tributaria profiera pliego de cargos, en cuyo caso deberá liquidar y pagar la
sanción correspondiente de que trata el numeral 1) del presente artículo reducida al diez por ciento (10%).
Las correcciones que se realicen a la información tributaria antes del vencimiento del plazo para su presentación no serán objeto de sanción.
</t>
    </r>
    <r>
      <rPr>
        <b/>
        <sz val="12"/>
        <color theme="1"/>
        <rFont val="Aptos Narrow"/>
        <scheme val="minor"/>
      </rPr>
      <t xml:space="preserve">PARÁGRAFO 2. </t>
    </r>
    <r>
      <rPr>
        <sz val="12"/>
        <color theme="1"/>
        <rFont val="Aptos Narrow"/>
        <family val="2"/>
        <scheme val="minor"/>
      </rPr>
      <t>Cuando un dato omiso o inexacto se reporte en diferentes formatos o este comprendido en otro reporte para el cálculo de la sanción de que trata este artículo, se sancionará la omisión o el error tomando el dato de mayor cuantía.</t>
    </r>
  </si>
  <si>
    <t>Formato 1001</t>
  </si>
  <si>
    <t>Formato 2277</t>
  </si>
  <si>
    <t>VALOR SANCIÓN 1</t>
  </si>
  <si>
    <t>VALOR SANCIÓN 2</t>
  </si>
  <si>
    <t>*Solo se puede seleccionar un SI, no se puede repetir.</t>
  </si>
  <si>
    <r>
      <t xml:space="preserve">¿Aplica reducción Art. 640 ET? </t>
    </r>
    <r>
      <rPr>
        <sz val="12"/>
        <color rgb="FFFF0000"/>
        <rFont val="Aptos Narrow (Cuerpo)"/>
      </rPr>
      <t>Selecciones SI o NO y el procentaje</t>
    </r>
  </si>
  <si>
    <t>VALOR</t>
  </si>
  <si>
    <t>Si tiene una observación y/o comentario, por favor contáctenos.</t>
  </si>
  <si>
    <t>SANCIÓN CUANTITATIVO</t>
  </si>
  <si>
    <t>SANCIÓN CUALITATIVO</t>
  </si>
  <si>
    <t>SANCION</t>
  </si>
  <si>
    <t>0,5 UVT POR DATO</t>
  </si>
  <si>
    <t>V 1.8  28-NOV-2024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</si>
</sst>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Red]\-&quot;$&quot;\ #,##0"/>
    <numFmt numFmtId="165" formatCode="_-&quot;$&quot;\ * #,##0_-;\-&quot;$&quot;\ * #,##0_-;_-&quot;$&quot;\ * &quot;-&quot;_-;_-@_-"/>
  </numFmts>
  <fonts count="8" x14ac:knownFonts="1">
    <font>
      <sz val="12"/>
      <color theme="1"/>
      <name val="Aptos Narrow"/>
      <family val="2"/>
      <scheme val="minor"/>
    </font>
    <font>
      <sz val="12"/>
      <color theme="1"/>
      <name val="Aptos Narrow"/>
      <family val="2"/>
      <scheme val="minor"/>
    </font>
    <font>
      <b/>
      <sz val="12"/>
      <color theme="1"/>
      <name val="Aptos Narrow"/>
      <scheme val="minor"/>
    </font>
    <font>
      <sz val="12"/>
      <color rgb="FFFF0000"/>
      <name val="Aptos Narrow"/>
      <family val="2"/>
      <scheme val="minor"/>
    </font>
    <font>
      <sz val="22"/>
      <color theme="1"/>
      <name val="Aptos Narrow"/>
      <family val="2"/>
      <scheme val="minor"/>
    </font>
    <font>
      <sz val="10"/>
      <color theme="1"/>
      <name val="Aptos Narrow"/>
      <family val="2"/>
      <scheme val="minor"/>
    </font>
    <font>
      <sz val="8"/>
      <color theme="1"/>
      <name val="Aptos Narrow"/>
      <family val="2"/>
      <scheme val="minor"/>
    </font>
    <font>
      <sz val="12"/>
      <color rgb="FFFF0000"/>
      <name val="Aptos Narrow (Cuerpo)"/>
    </font>
  </fonts>
  <fills count="6">
    <fill>
      <patternFill patternType="none"/>
    </fill>
    <fill>
      <patternFill patternType="gray125"/>
    </fill>
    <fill>
      <patternFill patternType="solid">
        <fgColor theme="0" tint="-0.14999847407452621"/>
        <bgColor indexed="64"/>
      </patternFill>
    </fill>
    <fill>
      <patternFill patternType="solid">
        <fgColor rgb="FFF4BE01"/>
        <bgColor indexed="64"/>
      </patternFill>
    </fill>
    <fill>
      <patternFill patternType="solid">
        <fgColor theme="0" tint="-4.9989318521683403E-2"/>
        <bgColor indexed="64"/>
      </patternFill>
    </fill>
    <fill>
      <patternFill patternType="solid">
        <fgColor rgb="FFFFFF00"/>
        <bgColor indexed="64"/>
      </patternFill>
    </fill>
  </fills>
  <borders count="4">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3">
    <xf numFmtId="0" fontId="0" fillId="0" borderId="0"/>
    <xf numFmtId="165" fontId="1" fillId="0" borderId="0" applyFont="0" applyFill="0" applyBorder="0" applyAlignment="0" applyProtection="0"/>
    <xf numFmtId="9" fontId="1" fillId="0" borderId="0" applyFont="0" applyFill="0" applyBorder="0" applyAlignment="0" applyProtection="0"/>
  </cellStyleXfs>
  <cellXfs count="38">
    <xf numFmtId="0" fontId="0" fillId="0" borderId="0" xfId="0"/>
    <xf numFmtId="164" fontId="0" fillId="0" borderId="0" xfId="0" applyNumberFormat="1"/>
    <xf numFmtId="9" fontId="0" fillId="0" borderId="0" xfId="0" applyNumberFormat="1"/>
    <xf numFmtId="164" fontId="0" fillId="0" borderId="1" xfId="0" applyNumberFormat="1" applyBorder="1"/>
    <xf numFmtId="0" fontId="2" fillId="2" borderId="1" xfId="0" applyFont="1" applyFill="1" applyBorder="1" applyAlignment="1">
      <alignment horizontal="center"/>
    </xf>
    <xf numFmtId="0" fontId="0" fillId="0" borderId="1" xfId="0" applyBorder="1" applyAlignment="1">
      <alignment horizontal="center"/>
    </xf>
    <xf numFmtId="0" fontId="0" fillId="0" borderId="0" xfId="0" applyAlignment="1">
      <alignment horizontal="center"/>
    </xf>
    <xf numFmtId="165" fontId="0" fillId="0" borderId="1" xfId="1" applyFont="1" applyBorder="1"/>
    <xf numFmtId="165" fontId="0" fillId="0" borderId="0" xfId="1" applyFont="1"/>
    <xf numFmtId="0" fontId="0" fillId="2" borderId="1" xfId="0" applyFill="1" applyBorder="1" applyAlignment="1">
      <alignment horizontal="center"/>
    </xf>
    <xf numFmtId="165" fontId="0" fillId="2" borderId="1" xfId="1" applyFont="1" applyFill="1" applyBorder="1"/>
    <xf numFmtId="164" fontId="2" fillId="0" borderId="1" xfId="0" applyNumberFormat="1" applyFont="1" applyBorder="1"/>
    <xf numFmtId="0" fontId="0" fillId="0" borderId="1" xfId="0" applyBorder="1" applyAlignment="1">
      <alignment horizontal="left"/>
    </xf>
    <xf numFmtId="0" fontId="6" fillId="0" borderId="0" xfId="0" applyFont="1" applyAlignment="1">
      <alignment horizontal="center" vertical="top"/>
    </xf>
    <xf numFmtId="0" fontId="4" fillId="3" borderId="0" xfId="0" applyFont="1" applyFill="1"/>
    <xf numFmtId="0" fontId="0" fillId="3" borderId="0" xfId="0" applyFill="1"/>
    <xf numFmtId="0" fontId="5" fillId="3" borderId="0" xfId="0" applyFont="1" applyFill="1"/>
    <xf numFmtId="0" fontId="0" fillId="4" borderId="0" xfId="0" applyFill="1"/>
    <xf numFmtId="164" fontId="2" fillId="2" borderId="1" xfId="0" applyNumberFormat="1" applyFont="1" applyFill="1" applyBorder="1"/>
    <xf numFmtId="10" fontId="0" fillId="2" borderId="1" xfId="0" applyNumberFormat="1" applyFill="1" applyBorder="1"/>
    <xf numFmtId="164" fontId="0" fillId="2" borderId="1" xfId="0" applyNumberFormat="1" applyFill="1" applyBorder="1"/>
    <xf numFmtId="0" fontId="3" fillId="0" borderId="0" xfId="0" applyFont="1"/>
    <xf numFmtId="9" fontId="0" fillId="2" borderId="1" xfId="2" applyFont="1" applyFill="1" applyBorder="1" applyAlignment="1">
      <alignment horizontal="center"/>
    </xf>
    <xf numFmtId="0" fontId="0" fillId="0" borderId="1" xfId="0" applyBorder="1" applyProtection="1">
      <protection locked="0"/>
    </xf>
    <xf numFmtId="164" fontId="0" fillId="0" borderId="1" xfId="0" applyNumberFormat="1" applyBorder="1" applyProtection="1">
      <protection locked="0"/>
    </xf>
    <xf numFmtId="0" fontId="0" fillId="0" borderId="1" xfId="0" applyBorder="1" applyAlignment="1" applyProtection="1">
      <alignment horizontal="center"/>
      <protection locked="0"/>
    </xf>
    <xf numFmtId="9" fontId="0" fillId="0" borderId="1" xfId="2" applyFont="1" applyBorder="1" applyAlignment="1" applyProtection="1">
      <alignment horizontal="center"/>
      <protection locked="0"/>
    </xf>
    <xf numFmtId="164" fontId="0" fillId="5" borderId="0" xfId="0" applyNumberFormat="1" applyFill="1" applyProtection="1">
      <protection locked="0"/>
    </xf>
    <xf numFmtId="3" fontId="0" fillId="0" borderId="1" xfId="0" applyNumberFormat="1" applyBorder="1" applyProtection="1">
      <protection locked="0"/>
    </xf>
    <xf numFmtId="165" fontId="2" fillId="0" borderId="1" xfId="1" applyFont="1" applyBorder="1"/>
    <xf numFmtId="0" fontId="0" fillId="4" borderId="0" xfId="0" applyFill="1" applyAlignment="1">
      <alignment horizontal="center" vertical="center" wrapText="1"/>
    </xf>
    <xf numFmtId="0" fontId="0" fillId="4" borderId="0" xfId="0" applyFill="1" applyAlignment="1">
      <alignment horizontal="center" vertical="center"/>
    </xf>
    <xf numFmtId="0" fontId="0" fillId="4" borderId="0" xfId="0" applyFill="1" applyAlignment="1">
      <alignment horizontal="center"/>
    </xf>
    <xf numFmtId="0" fontId="0" fillId="0" borderId="0" xfId="0" applyAlignment="1">
      <alignment horizontal="left" wrapText="1"/>
    </xf>
    <xf numFmtId="165" fontId="0" fillId="0" borderId="2" xfId="1" applyFont="1" applyBorder="1" applyAlignment="1" applyProtection="1">
      <alignment horizontal="center"/>
      <protection locked="0"/>
    </xf>
    <xf numFmtId="165" fontId="0" fillId="0" borderId="3" xfId="1" applyFont="1" applyBorder="1" applyAlignment="1" applyProtection="1">
      <alignment horizontal="center"/>
      <protection locked="0"/>
    </xf>
    <xf numFmtId="0" fontId="2" fillId="2" borderId="2" xfId="0" applyFont="1" applyFill="1" applyBorder="1" applyAlignment="1">
      <alignment horizontal="center"/>
    </xf>
    <xf numFmtId="0" fontId="2" fillId="2" borderId="3" xfId="0" applyFont="1" applyFill="1" applyBorder="1" applyAlignment="1">
      <alignment horizontal="center"/>
    </xf>
  </cellXfs>
  <cellStyles count="3">
    <cellStyle name="Moneda [0]" xfId="1" builtinId="7"/>
    <cellStyle name="Normal" xfId="0" builtinId="0"/>
    <cellStyle name="Porcentaje" xfId="2" builtinId="5"/>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4BE0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2.png"/><Relationship Id="rId13" Type="http://schemas.openxmlformats.org/officeDocument/2006/relationships/image" Target="../media/image5.jpg"/><Relationship Id="rId3" Type="http://schemas.openxmlformats.org/officeDocument/2006/relationships/hyperlink" Target="https://www.facebook.com/profile.php?id=61560912149340" TargetMode="External"/><Relationship Id="rId7" Type="http://schemas.openxmlformats.org/officeDocument/2006/relationships/hyperlink" Target="https://www.tiktok.com/@juan.barreto.cp" TargetMode="External"/><Relationship Id="rId12" Type="http://schemas.openxmlformats.org/officeDocument/2006/relationships/image" Target="../media/image4.jpeg"/><Relationship Id="rId2" Type="http://schemas.openxmlformats.org/officeDocument/2006/relationships/image" Target="../media/image1.png"/><Relationship Id="rId1" Type="http://schemas.openxmlformats.org/officeDocument/2006/relationships/hyperlink" Target="https://www.instagram.com/juan.barreto.cp/?hl=es-la" TargetMode="External"/><Relationship Id="rId6" Type="http://schemas.openxmlformats.org/officeDocument/2006/relationships/hyperlink" Target="https://www.gobasas.com/contactolinks" TargetMode="External"/><Relationship Id="rId11" Type="http://schemas.openxmlformats.org/officeDocument/2006/relationships/hyperlink" Target="https://www.gobasas.com/aportevoluntario" TargetMode="External"/><Relationship Id="rId5" Type="http://schemas.openxmlformats.org/officeDocument/2006/relationships/hyperlink" Target="https://www.youtube.com/@JUANBARRETOCONTADORPUBLICO" TargetMode="External"/><Relationship Id="rId10" Type="http://schemas.openxmlformats.org/officeDocument/2006/relationships/image" Target="../media/image3.png"/><Relationship Id="rId4" Type="http://schemas.openxmlformats.org/officeDocument/2006/relationships/hyperlink" Target="https://www.linkedin.com/in/juan-carlos-barreto-nova/" TargetMode="External"/><Relationship Id="rId9" Type="http://schemas.openxmlformats.org/officeDocument/2006/relationships/hyperlink" Target="https://www.gobasas.com/"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INICIO!A1"/><Relationship Id="rId2" Type="http://schemas.openxmlformats.org/officeDocument/2006/relationships/hyperlink" Target="#ERRORES!A1"/><Relationship Id="rId1" Type="http://schemas.openxmlformats.org/officeDocument/2006/relationships/hyperlink" Target="#EXTEMPORANEIDAD!A1"/><Relationship Id="rId4" Type="http://schemas.openxmlformats.org/officeDocument/2006/relationships/image" Target="../media/image5.jpg"/></Relationships>
</file>

<file path=xl/drawings/_rels/drawing3.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hyperlink" Target="#'Art 651'!A1"/></Relationships>
</file>

<file path=xl/drawings/_rels/drawing4.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hyperlink" Target="#'Art 651'!A1"/></Relationships>
</file>

<file path=xl/drawings/drawing1.xml><?xml version="1.0" encoding="utf-8"?>
<xdr:wsDr xmlns:xdr="http://schemas.openxmlformats.org/drawingml/2006/spreadsheetDrawing" xmlns:a="http://schemas.openxmlformats.org/drawingml/2006/main">
  <xdr:twoCellAnchor editAs="oneCell">
    <xdr:from>
      <xdr:col>0</xdr:col>
      <xdr:colOff>837207</xdr:colOff>
      <xdr:row>12</xdr:row>
      <xdr:rowOff>70950</xdr:rowOff>
    </xdr:from>
    <xdr:to>
      <xdr:col>1</xdr:col>
      <xdr:colOff>454079</xdr:colOff>
      <xdr:row>14</xdr:row>
      <xdr:rowOff>198660</xdr:rowOff>
    </xdr:to>
    <xdr:pic>
      <xdr:nvPicPr>
        <xdr:cNvPr id="17" name="Imagen 16">
          <a:hlinkClick xmlns:r="http://schemas.openxmlformats.org/officeDocument/2006/relationships" r:id="rId1"/>
          <a:extLst>
            <a:ext uri="{FF2B5EF4-FFF2-40B4-BE49-F238E27FC236}">
              <a16:creationId xmlns:a16="http://schemas.microsoft.com/office/drawing/2014/main" id="{3CBBC517-3C4D-7C42-BBF2-ABBADC70AA68}"/>
            </a:ext>
          </a:extLst>
        </xdr:cNvPr>
        <xdr:cNvPicPr>
          <a:picLocks noChangeAspect="1"/>
        </xdr:cNvPicPr>
      </xdr:nvPicPr>
      <xdr:blipFill rotWithShape="1">
        <a:blip xmlns:r="http://schemas.openxmlformats.org/officeDocument/2006/relationships" r:embed="rId2"/>
        <a:srcRect l="15725" t="20626" r="72579" b="68262"/>
        <a:stretch/>
      </xdr:blipFill>
      <xdr:spPr>
        <a:xfrm>
          <a:off x="837207" y="4725252"/>
          <a:ext cx="567598" cy="539218"/>
        </a:xfrm>
        <a:prstGeom prst="rect">
          <a:avLst/>
        </a:prstGeom>
      </xdr:spPr>
    </xdr:pic>
    <xdr:clientData/>
  </xdr:twoCellAnchor>
  <xdr:twoCellAnchor editAs="oneCell">
    <xdr:from>
      <xdr:col>0</xdr:col>
      <xdr:colOff>241229</xdr:colOff>
      <xdr:row>12</xdr:row>
      <xdr:rowOff>56759</xdr:rowOff>
    </xdr:from>
    <xdr:to>
      <xdr:col>0</xdr:col>
      <xdr:colOff>752067</xdr:colOff>
      <xdr:row>14</xdr:row>
      <xdr:rowOff>148994</xdr:rowOff>
    </xdr:to>
    <xdr:pic>
      <xdr:nvPicPr>
        <xdr:cNvPr id="18" name="Imagen 17">
          <a:hlinkClick xmlns:r="http://schemas.openxmlformats.org/officeDocument/2006/relationships" r:id="rId3"/>
          <a:extLst>
            <a:ext uri="{FF2B5EF4-FFF2-40B4-BE49-F238E27FC236}">
              <a16:creationId xmlns:a16="http://schemas.microsoft.com/office/drawing/2014/main" id="{471D3CB6-559E-3546-960B-30E86FEEB16B}"/>
            </a:ext>
          </a:extLst>
        </xdr:cNvPr>
        <xdr:cNvPicPr>
          <a:picLocks noChangeAspect="1"/>
        </xdr:cNvPicPr>
      </xdr:nvPicPr>
      <xdr:blipFill rotWithShape="1">
        <a:blip xmlns:r="http://schemas.openxmlformats.org/officeDocument/2006/relationships" r:embed="rId2"/>
        <a:srcRect l="4971" t="20702" r="84503" b="68918"/>
        <a:stretch/>
      </xdr:blipFill>
      <xdr:spPr>
        <a:xfrm>
          <a:off x="241229" y="3888044"/>
          <a:ext cx="510838" cy="503743"/>
        </a:xfrm>
        <a:prstGeom prst="rect">
          <a:avLst/>
        </a:prstGeom>
      </xdr:spPr>
    </xdr:pic>
    <xdr:clientData/>
  </xdr:twoCellAnchor>
  <xdr:twoCellAnchor editAs="oneCell">
    <xdr:from>
      <xdr:col>1</xdr:col>
      <xdr:colOff>546313</xdr:colOff>
      <xdr:row>12</xdr:row>
      <xdr:rowOff>49664</xdr:rowOff>
    </xdr:from>
    <xdr:to>
      <xdr:col>2</xdr:col>
      <xdr:colOff>127709</xdr:colOff>
      <xdr:row>14</xdr:row>
      <xdr:rowOff>198659</xdr:rowOff>
    </xdr:to>
    <xdr:pic>
      <xdr:nvPicPr>
        <xdr:cNvPr id="19" name="Imagen 18">
          <a:hlinkClick xmlns:r="http://schemas.openxmlformats.org/officeDocument/2006/relationships" r:id="rId4"/>
          <a:extLst>
            <a:ext uri="{FF2B5EF4-FFF2-40B4-BE49-F238E27FC236}">
              <a16:creationId xmlns:a16="http://schemas.microsoft.com/office/drawing/2014/main" id="{AE2A731E-CEEE-A246-9093-0C808A92805C}"/>
            </a:ext>
          </a:extLst>
        </xdr:cNvPr>
        <xdr:cNvPicPr>
          <a:picLocks noChangeAspect="1"/>
        </xdr:cNvPicPr>
      </xdr:nvPicPr>
      <xdr:blipFill rotWithShape="1">
        <a:blip xmlns:r="http://schemas.openxmlformats.org/officeDocument/2006/relationships" r:embed="rId2"/>
        <a:srcRect l="39550" t="31585" r="49485" b="56866"/>
        <a:stretch/>
      </xdr:blipFill>
      <xdr:spPr>
        <a:xfrm>
          <a:off x="1497039" y="4703966"/>
          <a:ext cx="532123" cy="560503"/>
        </a:xfrm>
        <a:prstGeom prst="rect">
          <a:avLst/>
        </a:prstGeom>
      </xdr:spPr>
    </xdr:pic>
    <xdr:clientData/>
  </xdr:twoCellAnchor>
  <xdr:twoCellAnchor editAs="oneCell">
    <xdr:from>
      <xdr:col>2</xdr:col>
      <xdr:colOff>205753</xdr:colOff>
      <xdr:row>12</xdr:row>
      <xdr:rowOff>49664</xdr:rowOff>
    </xdr:from>
    <xdr:to>
      <xdr:col>2</xdr:col>
      <xdr:colOff>723686</xdr:colOff>
      <xdr:row>14</xdr:row>
      <xdr:rowOff>191564</xdr:rowOff>
    </xdr:to>
    <xdr:pic>
      <xdr:nvPicPr>
        <xdr:cNvPr id="20" name="Imagen 19">
          <a:hlinkClick xmlns:r="http://schemas.openxmlformats.org/officeDocument/2006/relationships" r:id="rId5"/>
          <a:extLst>
            <a:ext uri="{FF2B5EF4-FFF2-40B4-BE49-F238E27FC236}">
              <a16:creationId xmlns:a16="http://schemas.microsoft.com/office/drawing/2014/main" id="{7F38835E-3403-E645-B705-4A3922A0D099}"/>
            </a:ext>
          </a:extLst>
        </xdr:cNvPr>
        <xdr:cNvPicPr>
          <a:picLocks noChangeAspect="1"/>
        </xdr:cNvPicPr>
      </xdr:nvPicPr>
      <xdr:blipFill rotWithShape="1">
        <a:blip xmlns:r="http://schemas.openxmlformats.org/officeDocument/2006/relationships" r:embed="rId2"/>
        <a:srcRect l="50369" t="31585" r="38959" b="57012"/>
        <a:stretch/>
      </xdr:blipFill>
      <xdr:spPr>
        <a:xfrm>
          <a:off x="2107206" y="4703966"/>
          <a:ext cx="517933" cy="553408"/>
        </a:xfrm>
        <a:prstGeom prst="rect">
          <a:avLst/>
        </a:prstGeom>
      </xdr:spPr>
    </xdr:pic>
    <xdr:clientData/>
  </xdr:twoCellAnchor>
  <xdr:twoCellAnchor editAs="oneCell">
    <xdr:from>
      <xdr:col>2</xdr:col>
      <xdr:colOff>815922</xdr:colOff>
      <xdr:row>12</xdr:row>
      <xdr:rowOff>85139</xdr:rowOff>
    </xdr:from>
    <xdr:to>
      <xdr:col>3</xdr:col>
      <xdr:colOff>404414</xdr:colOff>
      <xdr:row>14</xdr:row>
      <xdr:rowOff>184469</xdr:rowOff>
    </xdr:to>
    <xdr:pic>
      <xdr:nvPicPr>
        <xdr:cNvPr id="21" name="Imagen 20">
          <a:hlinkClick xmlns:r="http://schemas.openxmlformats.org/officeDocument/2006/relationships" r:id="rId6"/>
          <a:extLst>
            <a:ext uri="{FF2B5EF4-FFF2-40B4-BE49-F238E27FC236}">
              <a16:creationId xmlns:a16="http://schemas.microsoft.com/office/drawing/2014/main" id="{65F46F25-EB5D-8A43-80A4-DD26ACECEEAD}"/>
            </a:ext>
          </a:extLst>
        </xdr:cNvPr>
        <xdr:cNvPicPr>
          <a:picLocks noChangeAspect="1"/>
        </xdr:cNvPicPr>
      </xdr:nvPicPr>
      <xdr:blipFill rotWithShape="1">
        <a:blip xmlns:r="http://schemas.openxmlformats.org/officeDocument/2006/relationships" r:embed="rId2"/>
        <a:srcRect l="50076" t="20766" r="38813" b="68708"/>
        <a:stretch/>
      </xdr:blipFill>
      <xdr:spPr>
        <a:xfrm>
          <a:off x="2717375" y="4739441"/>
          <a:ext cx="539218" cy="510838"/>
        </a:xfrm>
        <a:prstGeom prst="rect">
          <a:avLst/>
        </a:prstGeom>
      </xdr:spPr>
    </xdr:pic>
    <xdr:clientData/>
  </xdr:twoCellAnchor>
  <xdr:twoCellAnchor editAs="oneCell">
    <xdr:from>
      <xdr:col>3</xdr:col>
      <xdr:colOff>517932</xdr:colOff>
      <xdr:row>12</xdr:row>
      <xdr:rowOff>79641</xdr:rowOff>
    </xdr:from>
    <xdr:to>
      <xdr:col>4</xdr:col>
      <xdr:colOff>70950</xdr:colOff>
      <xdr:row>14</xdr:row>
      <xdr:rowOff>184470</xdr:rowOff>
    </xdr:to>
    <xdr:pic>
      <xdr:nvPicPr>
        <xdr:cNvPr id="22" name="Imagen 21" descr="Vector del logotipo cuadrado de tiktok en blanco y negro | Vector Premium">
          <a:hlinkClick xmlns:r="http://schemas.openxmlformats.org/officeDocument/2006/relationships" r:id="rId7"/>
          <a:extLst>
            <a:ext uri="{FF2B5EF4-FFF2-40B4-BE49-F238E27FC236}">
              <a16:creationId xmlns:a16="http://schemas.microsoft.com/office/drawing/2014/main" id="{A4C63561-59AB-31EF-8624-018AE581ABB6}"/>
            </a:ext>
          </a:extLst>
        </xdr:cNvPr>
        <xdr:cNvPicPr>
          <a:picLocks noChangeAspect="1" noChangeArrowheads="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11453" t="10476" r="11249" b="11429"/>
        <a:stretch/>
      </xdr:blipFill>
      <xdr:spPr bwMode="auto">
        <a:xfrm>
          <a:off x="3370111" y="4733943"/>
          <a:ext cx="503744" cy="5163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248324</xdr:colOff>
      <xdr:row>13</xdr:row>
      <xdr:rowOff>7096</xdr:rowOff>
    </xdr:from>
    <xdr:to>
      <xdr:col>6</xdr:col>
      <xdr:colOff>922346</xdr:colOff>
      <xdr:row>14</xdr:row>
      <xdr:rowOff>66702</xdr:rowOff>
    </xdr:to>
    <xdr:pic>
      <xdr:nvPicPr>
        <xdr:cNvPr id="23" name="Imagen 22">
          <a:hlinkClick xmlns:r="http://schemas.openxmlformats.org/officeDocument/2006/relationships" r:id="rId9"/>
          <a:extLst>
            <a:ext uri="{FF2B5EF4-FFF2-40B4-BE49-F238E27FC236}">
              <a16:creationId xmlns:a16="http://schemas.microsoft.com/office/drawing/2014/main" id="{177CD765-220B-0E54-307E-AC79B649E53D}"/>
            </a:ext>
          </a:extLst>
        </xdr:cNvPr>
        <xdr:cNvPicPr>
          <a:picLocks noChangeAspect="1"/>
        </xdr:cNvPicPr>
      </xdr:nvPicPr>
      <xdr:blipFill>
        <a:blip xmlns:r="http://schemas.openxmlformats.org/officeDocument/2006/relationships" r:embed="rId10"/>
        <a:stretch>
          <a:fillRect/>
        </a:stretch>
      </xdr:blipFill>
      <xdr:spPr>
        <a:xfrm>
          <a:off x="5001955" y="4413074"/>
          <a:ext cx="1624749" cy="265360"/>
        </a:xfrm>
        <a:prstGeom prst="rect">
          <a:avLst/>
        </a:prstGeom>
      </xdr:spPr>
    </xdr:pic>
    <xdr:clientData/>
  </xdr:twoCellAnchor>
  <xdr:twoCellAnchor editAs="oneCell">
    <xdr:from>
      <xdr:col>4</xdr:col>
      <xdr:colOff>195735</xdr:colOff>
      <xdr:row>12</xdr:row>
      <xdr:rowOff>56761</xdr:rowOff>
    </xdr:from>
    <xdr:to>
      <xdr:col>4</xdr:col>
      <xdr:colOff>735852</xdr:colOff>
      <xdr:row>14</xdr:row>
      <xdr:rowOff>177376</xdr:rowOff>
    </xdr:to>
    <xdr:pic>
      <xdr:nvPicPr>
        <xdr:cNvPr id="24" name="Imagen 23" descr="1,060,598 vectores de stock y arte vectorial de Signo de dolar |  Shutterstock">
          <a:hlinkClick xmlns:r="http://schemas.openxmlformats.org/officeDocument/2006/relationships" r:id="rId11"/>
          <a:extLst>
            <a:ext uri="{FF2B5EF4-FFF2-40B4-BE49-F238E27FC236}">
              <a16:creationId xmlns:a16="http://schemas.microsoft.com/office/drawing/2014/main" id="{D9273E9F-FEA5-D3DF-2335-6405ADD66239}"/>
            </a:ext>
          </a:extLst>
        </xdr:cNvPr>
        <xdr:cNvPicPr>
          <a:picLocks noChangeAspect="1" noChangeArrowheads="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b="9892"/>
        <a:stretch/>
      </xdr:blipFill>
      <xdr:spPr bwMode="auto">
        <a:xfrm>
          <a:off x="3998640" y="4256984"/>
          <a:ext cx="540117" cy="5321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7094</xdr:colOff>
      <xdr:row>0</xdr:row>
      <xdr:rowOff>0</xdr:rowOff>
    </xdr:from>
    <xdr:to>
      <xdr:col>16384</xdr:col>
      <xdr:colOff>63989</xdr:colOff>
      <xdr:row>2</xdr:row>
      <xdr:rowOff>63853</xdr:rowOff>
    </xdr:to>
    <xdr:pic>
      <xdr:nvPicPr>
        <xdr:cNvPr id="25" name="Imagen 24">
          <a:extLst>
            <a:ext uri="{FF2B5EF4-FFF2-40B4-BE49-F238E27FC236}">
              <a16:creationId xmlns:a16="http://schemas.microsoft.com/office/drawing/2014/main" id="{58D29992-9E6E-F688-99C7-5D2BD1D99D72}"/>
            </a:ext>
          </a:extLst>
        </xdr:cNvPr>
        <xdr:cNvPicPr>
          <a:picLocks noChangeAspect="1"/>
        </xdr:cNvPicPr>
      </xdr:nvPicPr>
      <xdr:blipFill rotWithShape="1">
        <a:blip xmlns:r="http://schemas.openxmlformats.org/officeDocument/2006/relationships" r:embed="rId13"/>
        <a:srcRect l="4271" t="31894" b="40758"/>
        <a:stretch/>
      </xdr:blipFill>
      <xdr:spPr>
        <a:xfrm>
          <a:off x="6889217" y="0"/>
          <a:ext cx="2525945" cy="6385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1511300</xdr:colOff>
      <xdr:row>9</xdr:row>
      <xdr:rowOff>114300</xdr:rowOff>
    </xdr:from>
    <xdr:to>
      <xdr:col>0</xdr:col>
      <xdr:colOff>5549900</xdr:colOff>
      <xdr:row>12</xdr:row>
      <xdr:rowOff>50800</xdr:rowOff>
    </xdr:to>
    <xdr:sp macro="" textlink="">
      <xdr:nvSpPr>
        <xdr:cNvPr id="2" name="Rectángulo redondeado 1">
          <a:hlinkClick xmlns:r="http://schemas.openxmlformats.org/officeDocument/2006/relationships" r:id="rId1"/>
          <a:extLst>
            <a:ext uri="{FF2B5EF4-FFF2-40B4-BE49-F238E27FC236}">
              <a16:creationId xmlns:a16="http://schemas.microsoft.com/office/drawing/2014/main" id="{8965F5B4-1B0E-E520-218F-53AAF51337B3}"/>
            </a:ext>
          </a:extLst>
        </xdr:cNvPr>
        <xdr:cNvSpPr/>
      </xdr:nvSpPr>
      <xdr:spPr>
        <a:xfrm>
          <a:off x="1511300" y="7518400"/>
          <a:ext cx="4038600" cy="546100"/>
        </a:xfrm>
        <a:prstGeom prst="roundRect">
          <a:avLst/>
        </a:prstGeom>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es-MX" sz="2000" kern="1200"/>
            <a:t>Liquidador</a:t>
          </a:r>
          <a:r>
            <a:rPr lang="es-MX" sz="2000" kern="1200" baseline="0"/>
            <a:t> por Extemporaneidad</a:t>
          </a:r>
        </a:p>
      </xdr:txBody>
    </xdr:sp>
    <xdr:clientData/>
  </xdr:twoCellAnchor>
  <xdr:twoCellAnchor>
    <xdr:from>
      <xdr:col>0</xdr:col>
      <xdr:colOff>5880100</xdr:colOff>
      <xdr:row>9</xdr:row>
      <xdr:rowOff>127000</xdr:rowOff>
    </xdr:from>
    <xdr:to>
      <xdr:col>0</xdr:col>
      <xdr:colOff>9918700</xdr:colOff>
      <xdr:row>12</xdr:row>
      <xdr:rowOff>63500</xdr:rowOff>
    </xdr:to>
    <xdr:sp macro="" textlink="">
      <xdr:nvSpPr>
        <xdr:cNvPr id="4" name="Rectángulo redondeado 3">
          <a:hlinkClick xmlns:r="http://schemas.openxmlformats.org/officeDocument/2006/relationships" r:id="rId2"/>
          <a:extLst>
            <a:ext uri="{FF2B5EF4-FFF2-40B4-BE49-F238E27FC236}">
              <a16:creationId xmlns:a16="http://schemas.microsoft.com/office/drawing/2014/main" id="{1B76695B-5FA2-8A4E-93AB-3C1D41512C71}"/>
            </a:ext>
          </a:extLst>
        </xdr:cNvPr>
        <xdr:cNvSpPr/>
      </xdr:nvSpPr>
      <xdr:spPr>
        <a:xfrm>
          <a:off x="5880100" y="7531100"/>
          <a:ext cx="4038600" cy="546100"/>
        </a:xfrm>
        <a:prstGeom prst="roundRect">
          <a:avLst/>
        </a:prstGeom>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es-MX" sz="2000" kern="1200"/>
            <a:t>Liquidador</a:t>
          </a:r>
          <a:r>
            <a:rPr lang="es-MX" sz="2000" kern="1200" baseline="0"/>
            <a:t> por Corrección</a:t>
          </a:r>
        </a:p>
      </xdr:txBody>
    </xdr:sp>
    <xdr:clientData/>
  </xdr:twoCellAnchor>
  <xdr:twoCellAnchor>
    <xdr:from>
      <xdr:col>0</xdr:col>
      <xdr:colOff>3683000</xdr:colOff>
      <xdr:row>13</xdr:row>
      <xdr:rowOff>114300</xdr:rowOff>
    </xdr:from>
    <xdr:to>
      <xdr:col>0</xdr:col>
      <xdr:colOff>7721600</xdr:colOff>
      <xdr:row>16</xdr:row>
      <xdr:rowOff>50800</xdr:rowOff>
    </xdr:to>
    <xdr:sp macro="" textlink="">
      <xdr:nvSpPr>
        <xdr:cNvPr id="5" name="Rectángulo redondeado 4">
          <a:hlinkClick xmlns:r="http://schemas.openxmlformats.org/officeDocument/2006/relationships" r:id="rId3"/>
          <a:extLst>
            <a:ext uri="{FF2B5EF4-FFF2-40B4-BE49-F238E27FC236}">
              <a16:creationId xmlns:a16="http://schemas.microsoft.com/office/drawing/2014/main" id="{BAB8A7F4-B202-564F-ABCF-22D4D7FF01E9}"/>
            </a:ext>
          </a:extLst>
        </xdr:cNvPr>
        <xdr:cNvSpPr/>
      </xdr:nvSpPr>
      <xdr:spPr>
        <a:xfrm>
          <a:off x="3683000" y="8331200"/>
          <a:ext cx="4038600" cy="546100"/>
        </a:xfrm>
        <a:prstGeom prst="roundRect">
          <a:avLst/>
        </a:prstGeom>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es-MX" sz="2000" kern="1200" baseline="0"/>
            <a:t>Inicio</a:t>
          </a:r>
        </a:p>
      </xdr:txBody>
    </xdr:sp>
    <xdr:clientData/>
  </xdr:twoCellAnchor>
  <xdr:twoCellAnchor editAs="oneCell">
    <xdr:from>
      <xdr:col>1</xdr:col>
      <xdr:colOff>355600</xdr:colOff>
      <xdr:row>0</xdr:row>
      <xdr:rowOff>0</xdr:rowOff>
    </xdr:from>
    <xdr:to>
      <xdr:col>4</xdr:col>
      <xdr:colOff>427148</xdr:colOff>
      <xdr:row>2</xdr:row>
      <xdr:rowOff>68738</xdr:rowOff>
    </xdr:to>
    <xdr:pic>
      <xdr:nvPicPr>
        <xdr:cNvPr id="6" name="Imagen 5">
          <a:extLst>
            <a:ext uri="{FF2B5EF4-FFF2-40B4-BE49-F238E27FC236}">
              <a16:creationId xmlns:a16="http://schemas.microsoft.com/office/drawing/2014/main" id="{54E1E62C-1CC4-7F43-931D-64A34493FB7C}"/>
            </a:ext>
          </a:extLst>
        </xdr:cNvPr>
        <xdr:cNvPicPr>
          <a:picLocks noChangeAspect="1"/>
        </xdr:cNvPicPr>
      </xdr:nvPicPr>
      <xdr:blipFill rotWithShape="1">
        <a:blip xmlns:r="http://schemas.openxmlformats.org/officeDocument/2006/relationships" r:embed="rId4"/>
        <a:srcRect l="4271" t="31894" b="40758"/>
        <a:stretch/>
      </xdr:blipFill>
      <xdr:spPr>
        <a:xfrm>
          <a:off x="16471900" y="0"/>
          <a:ext cx="2548048" cy="6402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487680</xdr:colOff>
      <xdr:row>0</xdr:row>
      <xdr:rowOff>91440</xdr:rowOff>
    </xdr:from>
    <xdr:to>
      <xdr:col>5</xdr:col>
      <xdr:colOff>782320</xdr:colOff>
      <xdr:row>2</xdr:row>
      <xdr:rowOff>81280</xdr:rowOff>
    </xdr:to>
    <xdr:sp macro="" textlink="">
      <xdr:nvSpPr>
        <xdr:cNvPr id="3" name="Rectángulo redondeado 2">
          <a:hlinkClick xmlns:r="http://schemas.openxmlformats.org/officeDocument/2006/relationships" r:id="rId1"/>
          <a:extLst>
            <a:ext uri="{FF2B5EF4-FFF2-40B4-BE49-F238E27FC236}">
              <a16:creationId xmlns:a16="http://schemas.microsoft.com/office/drawing/2014/main" id="{C602136F-6AC0-A36E-4B35-7A636CA689B1}"/>
            </a:ext>
          </a:extLst>
        </xdr:cNvPr>
        <xdr:cNvSpPr/>
      </xdr:nvSpPr>
      <xdr:spPr>
        <a:xfrm>
          <a:off x="10281920" y="91440"/>
          <a:ext cx="1117600" cy="274320"/>
        </a:xfrm>
        <a:prstGeom prst="roundRect">
          <a:avLst/>
        </a:prstGeom>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ctr"/>
          <a:r>
            <a:rPr lang="es-MX" sz="1100" kern="1200"/>
            <a:t>ART 651</a:t>
          </a:r>
        </a:p>
      </xdr:txBody>
    </xdr:sp>
    <xdr:clientData/>
  </xdr:twoCellAnchor>
  <xdr:twoCellAnchor editAs="oneCell">
    <xdr:from>
      <xdr:col>9</xdr:col>
      <xdr:colOff>52918</xdr:colOff>
      <xdr:row>0</xdr:row>
      <xdr:rowOff>31750</xdr:rowOff>
    </xdr:from>
    <xdr:to>
      <xdr:col>12</xdr:col>
      <xdr:colOff>124466</xdr:colOff>
      <xdr:row>4</xdr:row>
      <xdr:rowOff>121655</xdr:rowOff>
    </xdr:to>
    <xdr:pic>
      <xdr:nvPicPr>
        <xdr:cNvPr id="4" name="Imagen 3">
          <a:extLst>
            <a:ext uri="{FF2B5EF4-FFF2-40B4-BE49-F238E27FC236}">
              <a16:creationId xmlns:a16="http://schemas.microsoft.com/office/drawing/2014/main" id="{8B39CF93-E0D8-8F48-B950-278BE68B200A}"/>
            </a:ext>
          </a:extLst>
        </xdr:cNvPr>
        <xdr:cNvPicPr>
          <a:picLocks noChangeAspect="1"/>
        </xdr:cNvPicPr>
      </xdr:nvPicPr>
      <xdr:blipFill rotWithShape="1">
        <a:blip xmlns:r="http://schemas.openxmlformats.org/officeDocument/2006/relationships" r:embed="rId2"/>
        <a:srcRect l="4271" t="31894" b="40758"/>
        <a:stretch/>
      </xdr:blipFill>
      <xdr:spPr>
        <a:xfrm>
          <a:off x="11493501" y="31750"/>
          <a:ext cx="2548048" cy="64023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487680</xdr:colOff>
      <xdr:row>0</xdr:row>
      <xdr:rowOff>121920</xdr:rowOff>
    </xdr:from>
    <xdr:to>
      <xdr:col>5</xdr:col>
      <xdr:colOff>782320</xdr:colOff>
      <xdr:row>2</xdr:row>
      <xdr:rowOff>111760</xdr:rowOff>
    </xdr:to>
    <xdr:sp macro="" textlink="">
      <xdr:nvSpPr>
        <xdr:cNvPr id="3" name="Rectángulo redondeado 2">
          <a:hlinkClick xmlns:r="http://schemas.openxmlformats.org/officeDocument/2006/relationships" r:id="rId1"/>
          <a:extLst>
            <a:ext uri="{FF2B5EF4-FFF2-40B4-BE49-F238E27FC236}">
              <a16:creationId xmlns:a16="http://schemas.microsoft.com/office/drawing/2014/main" id="{47B70B5A-2620-D94B-B75F-B3DD27585733}"/>
            </a:ext>
          </a:extLst>
        </xdr:cNvPr>
        <xdr:cNvSpPr/>
      </xdr:nvSpPr>
      <xdr:spPr>
        <a:xfrm>
          <a:off x="9784080" y="121920"/>
          <a:ext cx="1117600" cy="274320"/>
        </a:xfrm>
        <a:prstGeom prst="roundRect">
          <a:avLst/>
        </a:prstGeom>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ctr"/>
          <a:r>
            <a:rPr lang="es-MX" sz="1100" kern="1200"/>
            <a:t>ART 651</a:t>
          </a:r>
        </a:p>
      </xdr:txBody>
    </xdr:sp>
    <xdr:clientData/>
  </xdr:twoCellAnchor>
  <xdr:twoCellAnchor editAs="oneCell">
    <xdr:from>
      <xdr:col>9</xdr:col>
      <xdr:colOff>190500</xdr:colOff>
      <xdr:row>0</xdr:row>
      <xdr:rowOff>0</xdr:rowOff>
    </xdr:from>
    <xdr:to>
      <xdr:col>12</xdr:col>
      <xdr:colOff>262048</xdr:colOff>
      <xdr:row>4</xdr:row>
      <xdr:rowOff>89905</xdr:rowOff>
    </xdr:to>
    <xdr:pic>
      <xdr:nvPicPr>
        <xdr:cNvPr id="4" name="Imagen 3">
          <a:extLst>
            <a:ext uri="{FF2B5EF4-FFF2-40B4-BE49-F238E27FC236}">
              <a16:creationId xmlns:a16="http://schemas.microsoft.com/office/drawing/2014/main" id="{FE61D13F-8C2C-614E-BA54-7C060764B689}"/>
            </a:ext>
          </a:extLst>
        </xdr:cNvPr>
        <xdr:cNvPicPr>
          <a:picLocks noChangeAspect="1"/>
        </xdr:cNvPicPr>
      </xdr:nvPicPr>
      <xdr:blipFill rotWithShape="1">
        <a:blip xmlns:r="http://schemas.openxmlformats.org/officeDocument/2006/relationships" r:embed="rId2"/>
        <a:srcRect l="4271" t="31894" b="40758"/>
        <a:stretch/>
      </xdr:blipFill>
      <xdr:spPr>
        <a:xfrm>
          <a:off x="11144250" y="0"/>
          <a:ext cx="2548048" cy="64023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B79C7-3348-BE44-8F27-439325642802}">
  <dimension ref="A1:J25"/>
  <sheetViews>
    <sheetView showGridLines="0" zoomScale="130" zoomScaleNormal="130" workbookViewId="0">
      <selection activeCell="I10" sqref="I10"/>
    </sheetView>
  </sheetViews>
  <sheetFormatPr baseColWidth="10" defaultColWidth="0" defaultRowHeight="16" zeroHeight="1" x14ac:dyDescent="0.2"/>
  <cols>
    <col min="1" max="6" width="12.5" customWidth="1"/>
    <col min="7" max="7" width="15.5" customWidth="1"/>
    <col min="8" max="10" width="10.83203125" customWidth="1"/>
    <col min="11" max="16384" width="10.83203125" hidden="1"/>
  </cols>
  <sheetData>
    <row r="1" spans="1:7" x14ac:dyDescent="0.2"/>
    <row r="2" spans="1:7" ht="29" x14ac:dyDescent="0.35">
      <c r="A2" s="14" t="s">
        <v>24</v>
      </c>
      <c r="B2" s="15"/>
      <c r="C2" s="15"/>
      <c r="D2" s="15"/>
      <c r="E2" s="15"/>
      <c r="F2" s="15"/>
      <c r="G2" s="16" t="s">
        <v>44</v>
      </c>
    </row>
    <row r="3" spans="1:7" x14ac:dyDescent="0.2"/>
    <row r="4" spans="1:7" x14ac:dyDescent="0.2">
      <c r="A4" s="31" t="s">
        <v>25</v>
      </c>
      <c r="B4" s="31"/>
      <c r="C4" s="31"/>
      <c r="D4" s="31"/>
      <c r="E4" s="31"/>
      <c r="F4" s="31"/>
      <c r="G4" s="31"/>
    </row>
    <row r="5" spans="1:7" x14ac:dyDescent="0.2">
      <c r="A5" s="17"/>
      <c r="B5" s="17"/>
      <c r="C5" s="17"/>
      <c r="D5" s="17"/>
      <c r="E5" s="17"/>
      <c r="F5" s="17"/>
      <c r="G5" s="17"/>
    </row>
    <row r="6" spans="1:7" ht="107" customHeight="1" x14ac:dyDescent="0.2">
      <c r="A6" s="30" t="s">
        <v>27</v>
      </c>
      <c r="B6" s="30"/>
      <c r="C6" s="30"/>
      <c r="D6" s="30"/>
      <c r="E6" s="30"/>
      <c r="F6" s="30"/>
      <c r="G6" s="30"/>
    </row>
    <row r="7" spans="1:7" x14ac:dyDescent="0.2">
      <c r="A7" s="17"/>
      <c r="B7" s="17"/>
      <c r="C7" s="17"/>
      <c r="D7" s="17"/>
      <c r="E7" s="17"/>
      <c r="F7" s="17"/>
      <c r="G7" s="17"/>
    </row>
    <row r="8" spans="1:7" x14ac:dyDescent="0.2">
      <c r="A8" s="32" t="s">
        <v>26</v>
      </c>
      <c r="B8" s="32"/>
      <c r="C8" s="32"/>
      <c r="D8" s="32"/>
      <c r="E8" s="32"/>
      <c r="F8" s="32"/>
      <c r="G8" s="32"/>
    </row>
    <row r="9" spans="1:7" x14ac:dyDescent="0.2">
      <c r="A9" s="17"/>
      <c r="B9" s="17"/>
      <c r="C9" s="17"/>
      <c r="D9" s="17"/>
      <c r="E9" s="17"/>
      <c r="F9" s="17"/>
      <c r="G9" s="17"/>
    </row>
    <row r="10" spans="1:7" x14ac:dyDescent="0.2">
      <c r="A10" s="30" t="s">
        <v>28</v>
      </c>
      <c r="B10" s="30"/>
      <c r="C10" s="30"/>
      <c r="D10" s="30"/>
      <c r="E10" s="30"/>
      <c r="F10" s="30"/>
      <c r="G10" s="30"/>
    </row>
    <row r="11" spans="1:7" x14ac:dyDescent="0.2"/>
    <row r="12" spans="1:7" x14ac:dyDescent="0.2"/>
    <row r="13" spans="1:7" x14ac:dyDescent="0.2"/>
    <row r="14" spans="1:7" x14ac:dyDescent="0.2"/>
    <row r="15" spans="1:7" x14ac:dyDescent="0.2"/>
    <row r="16" spans="1:7" x14ac:dyDescent="0.2">
      <c r="E16" s="13" t="s">
        <v>29</v>
      </c>
    </row>
    <row r="17" spans="1:1" x14ac:dyDescent="0.2"/>
    <row r="18" spans="1:1" x14ac:dyDescent="0.2">
      <c r="A18" t="s">
        <v>39</v>
      </c>
    </row>
    <row r="19" spans="1:1" x14ac:dyDescent="0.2"/>
    <row r="20" spans="1:1" x14ac:dyDescent="0.2"/>
    <row r="21" spans="1:1" x14ac:dyDescent="0.2"/>
    <row r="22" spans="1:1" x14ac:dyDescent="0.2"/>
    <row r="23" spans="1:1" x14ac:dyDescent="0.2"/>
    <row r="24" spans="1:1" x14ac:dyDescent="0.2"/>
    <row r="25" spans="1:1" x14ac:dyDescent="0.2"/>
  </sheetData>
  <sheetProtection algorithmName="SHA-512" hashValue="AX6QdU8efXt46BxYMoJcA7lmBFPvGs+ALjJYGaPvuWfSAGkYdwbDOr3Bl3iJmSdQ1eU1RyvQ6noSazYYASVYbg==" saltValue="XrqaRcT9M3fNbMlr/xo47w==" spinCount="100000" sheet="1" objects="1" scenarios="1"/>
  <mergeCells count="4">
    <mergeCell ref="A6:G6"/>
    <mergeCell ref="A4:G4"/>
    <mergeCell ref="A10:G10"/>
    <mergeCell ref="A8:G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11AD5-94BD-B448-915A-1787D37F76E3}">
  <dimension ref="A1:A7"/>
  <sheetViews>
    <sheetView showGridLines="0" zoomScale="141" workbookViewId="0">
      <selection activeCell="A3" sqref="A3:A7"/>
    </sheetView>
  </sheetViews>
  <sheetFormatPr baseColWidth="10" defaultRowHeight="16" x14ac:dyDescent="0.2"/>
  <cols>
    <col min="1" max="1" width="211.5" customWidth="1"/>
  </cols>
  <sheetData>
    <row r="1" spans="1:1" ht="29" x14ac:dyDescent="0.35">
      <c r="A1" s="14" t="s">
        <v>30</v>
      </c>
    </row>
    <row r="3" spans="1:1" ht="409" customHeight="1" x14ac:dyDescent="0.2">
      <c r="A3" s="33" t="s">
        <v>31</v>
      </c>
    </row>
    <row r="4" spans="1:1" x14ac:dyDescent="0.2">
      <c r="A4" s="33"/>
    </row>
    <row r="5" spans="1:1" ht="49" customHeight="1" x14ac:dyDescent="0.2">
      <c r="A5" s="33"/>
    </row>
    <row r="6" spans="1:1" x14ac:dyDescent="0.2">
      <c r="A6" s="33"/>
    </row>
    <row r="7" spans="1:1" x14ac:dyDescent="0.2">
      <c r="A7" s="33"/>
    </row>
  </sheetData>
  <sheetProtection algorithmName="SHA-512" hashValue="Q5Y6X2T9gQ6h/qdvPpfKCSMs/54c1fSxgxpw15XPz3G6mbaUbdefIqJDCbEYz15HldGcMGj9hOV6DwsGff0iUg==" saltValue="Cgaa4CAGgPSD2OiQRsnTlg==" spinCount="100000" sheet="1" objects="1" scenarios="1"/>
  <mergeCells count="1">
    <mergeCell ref="A3:A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748C8-7443-D54F-AF73-5C6E0A637A76}">
  <dimension ref="A1:I40"/>
  <sheetViews>
    <sheetView showGridLines="0" tabSelected="1" zoomScale="134" zoomScaleNormal="100" workbookViewId="0">
      <selection activeCell="B1" sqref="B1"/>
    </sheetView>
  </sheetViews>
  <sheetFormatPr baseColWidth="10" defaultRowHeight="16" x14ac:dyDescent="0.2"/>
  <cols>
    <col min="1" max="1" width="71.33203125" customWidth="1"/>
    <col min="2" max="4" width="19" customWidth="1"/>
    <col min="7" max="9" width="0" hidden="1" customWidth="1"/>
  </cols>
  <sheetData>
    <row r="1" spans="1:4" x14ac:dyDescent="0.2">
      <c r="A1" t="s">
        <v>0</v>
      </c>
      <c r="B1" s="27">
        <v>49799</v>
      </c>
      <c r="C1" s="1"/>
    </row>
    <row r="2" spans="1:4" ht="6" customHeight="1" x14ac:dyDescent="0.2"/>
    <row r="3" spans="1:4" x14ac:dyDescent="0.2">
      <c r="A3" s="4" t="s">
        <v>14</v>
      </c>
    </row>
    <row r="4" spans="1:4" ht="6" customHeight="1" x14ac:dyDescent="0.2"/>
    <row r="5" spans="1:4" x14ac:dyDescent="0.2">
      <c r="A5" s="4" t="s">
        <v>16</v>
      </c>
      <c r="B5" s="4" t="s">
        <v>12</v>
      </c>
      <c r="C5" s="4" t="s">
        <v>13</v>
      </c>
      <c r="D5" s="4" t="s">
        <v>1</v>
      </c>
    </row>
    <row r="6" spans="1:4" x14ac:dyDescent="0.2">
      <c r="A6" s="23" t="s">
        <v>32</v>
      </c>
      <c r="B6" s="24">
        <v>2552577116</v>
      </c>
      <c r="C6" s="24">
        <v>100000000</v>
      </c>
      <c r="D6" s="3">
        <f>IF((B6-C6)&lt;0,(B6-C6)*-1,B6-C6)</f>
        <v>2452577116</v>
      </c>
    </row>
    <row r="7" spans="1:4" x14ac:dyDescent="0.2">
      <c r="A7" s="23" t="s">
        <v>33</v>
      </c>
      <c r="B7" s="24"/>
      <c r="C7" s="24"/>
      <c r="D7" s="3">
        <f t="shared" ref="D7:D15" si="0">IF((B7-C7)&lt;0,(B7-C7)*-1,B7-C7)</f>
        <v>0</v>
      </c>
    </row>
    <row r="8" spans="1:4" x14ac:dyDescent="0.2">
      <c r="A8" s="23" t="s">
        <v>21</v>
      </c>
      <c r="B8" s="24"/>
      <c r="C8" s="24"/>
      <c r="D8" s="3">
        <f t="shared" si="0"/>
        <v>0</v>
      </c>
    </row>
    <row r="9" spans="1:4" x14ac:dyDescent="0.2">
      <c r="A9" s="23" t="s">
        <v>21</v>
      </c>
      <c r="B9" s="24"/>
      <c r="C9" s="24"/>
      <c r="D9" s="3">
        <f t="shared" si="0"/>
        <v>0</v>
      </c>
    </row>
    <row r="10" spans="1:4" x14ac:dyDescent="0.2">
      <c r="A10" s="23" t="s">
        <v>21</v>
      </c>
      <c r="B10" s="24"/>
      <c r="C10" s="24"/>
      <c r="D10" s="3">
        <f t="shared" si="0"/>
        <v>0</v>
      </c>
    </row>
    <row r="11" spans="1:4" x14ac:dyDescent="0.2">
      <c r="A11" s="23"/>
      <c r="B11" s="24"/>
      <c r="C11" s="24"/>
      <c r="D11" s="3">
        <f t="shared" si="0"/>
        <v>0</v>
      </c>
    </row>
    <row r="12" spans="1:4" x14ac:dyDescent="0.2">
      <c r="A12" s="23"/>
      <c r="B12" s="24"/>
      <c r="C12" s="24"/>
      <c r="D12" s="3">
        <f t="shared" si="0"/>
        <v>0</v>
      </c>
    </row>
    <row r="13" spans="1:4" x14ac:dyDescent="0.2">
      <c r="A13" s="23"/>
      <c r="B13" s="24"/>
      <c r="C13" s="24"/>
      <c r="D13" s="3">
        <f t="shared" si="0"/>
        <v>0</v>
      </c>
    </row>
    <row r="14" spans="1:4" x14ac:dyDescent="0.2">
      <c r="A14" s="23"/>
      <c r="B14" s="24"/>
      <c r="C14" s="24"/>
      <c r="D14" s="3">
        <f t="shared" si="0"/>
        <v>0</v>
      </c>
    </row>
    <row r="15" spans="1:4" x14ac:dyDescent="0.2">
      <c r="A15" s="23"/>
      <c r="B15" s="24"/>
      <c r="C15" s="24"/>
      <c r="D15" s="3">
        <f t="shared" si="0"/>
        <v>0</v>
      </c>
    </row>
    <row r="16" spans="1:4" x14ac:dyDescent="0.2">
      <c r="A16" s="4" t="s">
        <v>17</v>
      </c>
      <c r="B16" s="4" t="s">
        <v>15</v>
      </c>
      <c r="C16" s="4" t="s">
        <v>22</v>
      </c>
      <c r="D16" s="4" t="s">
        <v>42</v>
      </c>
    </row>
    <row r="17" spans="1:9" x14ac:dyDescent="0.2">
      <c r="A17" s="23" t="s">
        <v>18</v>
      </c>
      <c r="B17" s="28">
        <v>4</v>
      </c>
      <c r="C17" s="3">
        <f>IF(B17&gt;0,$B$1*0.5,"")</f>
        <v>24899.5</v>
      </c>
      <c r="D17" s="3">
        <f>IF(B17&gt;0,B17*C17,0)</f>
        <v>99598</v>
      </c>
    </row>
    <row r="18" spans="1:9" x14ac:dyDescent="0.2">
      <c r="A18" s="23" t="s">
        <v>19</v>
      </c>
      <c r="B18" s="28">
        <v>7</v>
      </c>
      <c r="C18" s="3">
        <f t="shared" ref="C18:C22" si="1">IF(B18&gt;0,$B$1*0.5,"")</f>
        <v>24899.5</v>
      </c>
      <c r="D18" s="3">
        <f t="shared" ref="D18:D22" si="2">IF(B18&gt;0,B18*C18,0)</f>
        <v>174296.5</v>
      </c>
    </row>
    <row r="19" spans="1:9" x14ac:dyDescent="0.2">
      <c r="A19" s="23" t="s">
        <v>20</v>
      </c>
      <c r="B19" s="28"/>
      <c r="C19" s="3" t="str">
        <f t="shared" si="1"/>
        <v/>
      </c>
      <c r="D19" s="3">
        <f t="shared" si="2"/>
        <v>0</v>
      </c>
    </row>
    <row r="20" spans="1:9" x14ac:dyDescent="0.2">
      <c r="A20" s="23" t="s">
        <v>21</v>
      </c>
      <c r="B20" s="28"/>
      <c r="C20" s="3" t="str">
        <f t="shared" si="1"/>
        <v/>
      </c>
      <c r="D20" s="3">
        <f t="shared" si="2"/>
        <v>0</v>
      </c>
    </row>
    <row r="21" spans="1:9" x14ac:dyDescent="0.2">
      <c r="A21" s="23" t="s">
        <v>21</v>
      </c>
      <c r="B21" s="28"/>
      <c r="C21" s="3" t="str">
        <f t="shared" si="1"/>
        <v/>
      </c>
      <c r="D21" s="3">
        <f t="shared" si="2"/>
        <v>0</v>
      </c>
    </row>
    <row r="22" spans="1:9" x14ac:dyDescent="0.2">
      <c r="A22" s="23" t="s">
        <v>21</v>
      </c>
      <c r="B22" s="28"/>
      <c r="C22" s="3" t="str">
        <f t="shared" si="1"/>
        <v/>
      </c>
      <c r="D22" s="3">
        <f t="shared" si="2"/>
        <v>0</v>
      </c>
    </row>
    <row r="23" spans="1:9" x14ac:dyDescent="0.2">
      <c r="A23" s="4" t="s">
        <v>2</v>
      </c>
      <c r="B23" s="18"/>
      <c r="C23" s="18"/>
      <c r="D23" s="11">
        <f>SUM(D6:D15)</f>
        <v>2452577116</v>
      </c>
    </row>
    <row r="24" spans="1:9" x14ac:dyDescent="0.2">
      <c r="A24" s="4" t="s">
        <v>40</v>
      </c>
      <c r="B24" s="19">
        <v>7.0000000000000001E-3</v>
      </c>
      <c r="C24" s="19"/>
      <c r="D24" s="11">
        <f>D23*B24</f>
        <v>17168039.811999999</v>
      </c>
    </row>
    <row r="25" spans="1:9" x14ac:dyDescent="0.2">
      <c r="A25" s="4" t="s">
        <v>41</v>
      </c>
      <c r="B25" s="19" t="s">
        <v>43</v>
      </c>
      <c r="C25" s="19"/>
      <c r="D25" s="11">
        <f>SUM(D17:D22)</f>
        <v>273894.5</v>
      </c>
    </row>
    <row r="26" spans="1:9" x14ac:dyDescent="0.2">
      <c r="A26" s="4" t="s">
        <v>34</v>
      </c>
      <c r="B26" s="20"/>
      <c r="C26" s="20"/>
      <c r="D26" s="11">
        <f>IF((D24+D25)&gt;D37,D37,(D24+D25))</f>
        <v>17441934.311999999</v>
      </c>
      <c r="F26" s="1"/>
    </row>
    <row r="28" spans="1:9" x14ac:dyDescent="0.2">
      <c r="B28" s="21" t="s">
        <v>36</v>
      </c>
    </row>
    <row r="29" spans="1:9" x14ac:dyDescent="0.2">
      <c r="A29" s="12" t="s">
        <v>3</v>
      </c>
      <c r="B29" s="25"/>
      <c r="C29" s="22" t="str">
        <f>IF(B29="SI",10%,"")</f>
        <v/>
      </c>
      <c r="D29" s="7">
        <f>IF(B29="SI",C29*D26,0)</f>
        <v>0</v>
      </c>
      <c r="G29" s="2">
        <v>0.1</v>
      </c>
      <c r="I29" t="s">
        <v>7</v>
      </c>
    </row>
    <row r="30" spans="1:9" x14ac:dyDescent="0.2">
      <c r="A30" s="12" t="s">
        <v>6</v>
      </c>
      <c r="B30" s="25"/>
      <c r="C30" s="22" t="str">
        <f>IF(B30="SI",50%,"")</f>
        <v/>
      </c>
      <c r="D30" s="7">
        <f>IF(B30="SI",C30*D26,0)</f>
        <v>0</v>
      </c>
      <c r="G30" s="2">
        <v>0.5</v>
      </c>
      <c r="I30" t="s">
        <v>8</v>
      </c>
    </row>
    <row r="31" spans="1:9" x14ac:dyDescent="0.2">
      <c r="A31" s="12" t="s">
        <v>4</v>
      </c>
      <c r="B31" s="25"/>
      <c r="C31" s="22" t="str">
        <f>IF(B31="SI",70%,"")</f>
        <v/>
      </c>
      <c r="D31" s="7">
        <f>IF(B31="SI",C31*D26,0)</f>
        <v>0</v>
      </c>
      <c r="G31" s="2">
        <v>0.7</v>
      </c>
    </row>
    <row r="32" spans="1:9" x14ac:dyDescent="0.2">
      <c r="A32" s="6"/>
      <c r="B32" s="6"/>
      <c r="C32" s="6"/>
      <c r="D32" s="8"/>
    </row>
    <row r="33" spans="1:7" x14ac:dyDescent="0.2">
      <c r="A33" s="4" t="s">
        <v>35</v>
      </c>
      <c r="B33" s="18"/>
      <c r="C33" s="18"/>
      <c r="D33" s="7">
        <f>D29+D30+D31</f>
        <v>0</v>
      </c>
    </row>
    <row r="34" spans="1:7" x14ac:dyDescent="0.2">
      <c r="A34" s="6"/>
      <c r="B34" s="6"/>
      <c r="C34" s="6"/>
      <c r="D34" s="8"/>
    </row>
    <row r="35" spans="1:7" x14ac:dyDescent="0.2">
      <c r="A35" s="5" t="s">
        <v>37</v>
      </c>
      <c r="B35" s="25" t="s">
        <v>7</v>
      </c>
      <c r="C35" s="26">
        <v>0.5</v>
      </c>
      <c r="D35" s="7">
        <f>IF(B35="SI",D33*C35,D33)</f>
        <v>0</v>
      </c>
      <c r="G35" s="2">
        <v>0.5</v>
      </c>
    </row>
    <row r="36" spans="1:7" x14ac:dyDescent="0.2">
      <c r="D36" s="8"/>
      <c r="G36" s="2">
        <v>0.75</v>
      </c>
    </row>
    <row r="37" spans="1:7" x14ac:dyDescent="0.2">
      <c r="A37" s="9" t="s">
        <v>9</v>
      </c>
      <c r="B37" s="9"/>
      <c r="C37" s="9"/>
      <c r="D37" s="10">
        <f>ROUND((B1*7500),-3)</f>
        <v>373493000</v>
      </c>
    </row>
    <row r="38" spans="1:7" x14ac:dyDescent="0.2">
      <c r="A38" s="9" t="s">
        <v>23</v>
      </c>
      <c r="B38" s="9"/>
      <c r="C38" s="9"/>
      <c r="D38" s="10">
        <f>ROUND((B1*10),-3)</f>
        <v>498000</v>
      </c>
    </row>
    <row r="39" spans="1:7" x14ac:dyDescent="0.2">
      <c r="D39" s="8"/>
    </row>
    <row r="40" spans="1:7" x14ac:dyDescent="0.2">
      <c r="A40" s="4" t="s">
        <v>10</v>
      </c>
      <c r="B40" s="4"/>
      <c r="C40" s="4"/>
      <c r="D40" s="29">
        <f>ROUND(IF(D35=0,0,IF(D35&lt;D38,D38,IF(D35&gt;D37,D37,D35))),-3)</f>
        <v>0</v>
      </c>
    </row>
  </sheetData>
  <sheetProtection algorithmName="SHA-512" hashValue="6lxLadKmc4mpr+Np/3+0N7i8wwCLN0U5EpBbRN1/iKucsbe7yS8LT4F2VipQf14IOBlSgnTuwKFOy605hBK54A==" saltValue="oqHTlReuVA00Tb3pPTV4Nw==" spinCount="100000" sheet="1" objects="1" scenarios="1"/>
  <conditionalFormatting sqref="B29:B31">
    <cfRule type="duplicateValues" dxfId="3" priority="3"/>
  </conditionalFormatting>
  <conditionalFormatting sqref="B35">
    <cfRule type="duplicateValues" dxfId="2" priority="1"/>
  </conditionalFormatting>
  <dataValidations count="2">
    <dataValidation type="list" allowBlank="1" showInputMessage="1" showErrorMessage="1" sqref="B29:B31 B35" xr:uid="{79FCF35A-EAFC-494E-945A-3E50D09501F5}">
      <formula1>$I$28:$I$30</formula1>
    </dataValidation>
    <dataValidation type="list" allowBlank="1" showInputMessage="1" showErrorMessage="1" sqref="B37:C38 C35 B40:C40" xr:uid="{23199849-57E0-2E4C-A90E-CE6A67F1CEB2}">
      <formula1>$G$34:$G$36</formula1>
    </dataValidation>
  </dataValidations>
  <pageMargins left="0.7" right="0.7" top="0.75" bottom="0.75" header="0.3" footer="0.3"/>
  <pageSetup orientation="portrait"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0367E-DFBA-004D-800D-77A54BCE1011}">
  <dimension ref="A1:I37"/>
  <sheetViews>
    <sheetView showGridLines="0" topLeftCell="A6" zoomScale="136" zoomScaleNormal="120" workbookViewId="0">
      <selection activeCell="A3" sqref="A3"/>
    </sheetView>
  </sheetViews>
  <sheetFormatPr baseColWidth="10" defaultRowHeight="16" x14ac:dyDescent="0.2"/>
  <cols>
    <col min="1" max="1" width="71.33203125" customWidth="1"/>
    <col min="2" max="3" width="13.33203125" customWidth="1"/>
    <col min="4" max="4" width="24" customWidth="1"/>
    <col min="7" max="9" width="0" hidden="1" customWidth="1"/>
  </cols>
  <sheetData>
    <row r="1" spans="1:4" x14ac:dyDescent="0.2">
      <c r="A1" t="s">
        <v>0</v>
      </c>
      <c r="B1" s="27">
        <v>49799</v>
      </c>
      <c r="C1" s="1"/>
    </row>
    <row r="2" spans="1:4" ht="6" customHeight="1" x14ac:dyDescent="0.2"/>
    <row r="3" spans="1:4" x14ac:dyDescent="0.2">
      <c r="A3" s="4" t="s">
        <v>11</v>
      </c>
    </row>
    <row r="4" spans="1:4" ht="6" customHeight="1" x14ac:dyDescent="0.2"/>
    <row r="5" spans="1:4" x14ac:dyDescent="0.2">
      <c r="A5" s="4" t="s">
        <v>16</v>
      </c>
      <c r="B5" s="36" t="s">
        <v>38</v>
      </c>
      <c r="C5" s="37"/>
      <c r="D5" s="4" t="s">
        <v>1</v>
      </c>
    </row>
    <row r="6" spans="1:4" x14ac:dyDescent="0.2">
      <c r="A6" s="23" t="s">
        <v>32</v>
      </c>
      <c r="B6" s="34">
        <v>1000000</v>
      </c>
      <c r="C6" s="35"/>
      <c r="D6" s="3">
        <f>IF((B6-C6)&lt;0,(B6-C6)*-1,B6-C6)</f>
        <v>1000000</v>
      </c>
    </row>
    <row r="7" spans="1:4" x14ac:dyDescent="0.2">
      <c r="A7" s="23" t="s">
        <v>33</v>
      </c>
      <c r="B7" s="34">
        <v>2500000</v>
      </c>
      <c r="C7" s="35"/>
      <c r="D7" s="3">
        <f t="shared" ref="D7:D20" si="0">IF((B7-C7)&lt;0,(B7-C7)*-1,B7-C7)</f>
        <v>2500000</v>
      </c>
    </row>
    <row r="8" spans="1:4" x14ac:dyDescent="0.2">
      <c r="A8" s="23" t="s">
        <v>21</v>
      </c>
      <c r="B8" s="34"/>
      <c r="C8" s="35"/>
      <c r="D8" s="3">
        <f t="shared" si="0"/>
        <v>0</v>
      </c>
    </row>
    <row r="9" spans="1:4" x14ac:dyDescent="0.2">
      <c r="A9" s="23" t="s">
        <v>21</v>
      </c>
      <c r="B9" s="34"/>
      <c r="C9" s="35"/>
      <c r="D9" s="3">
        <f t="shared" si="0"/>
        <v>0</v>
      </c>
    </row>
    <row r="10" spans="1:4" x14ac:dyDescent="0.2">
      <c r="A10" s="23" t="s">
        <v>21</v>
      </c>
      <c r="B10" s="34"/>
      <c r="C10" s="35"/>
      <c r="D10" s="3">
        <f t="shared" si="0"/>
        <v>0</v>
      </c>
    </row>
    <row r="11" spans="1:4" x14ac:dyDescent="0.2">
      <c r="A11" s="23"/>
      <c r="B11" s="34"/>
      <c r="C11" s="35"/>
      <c r="D11" s="3">
        <f t="shared" si="0"/>
        <v>0</v>
      </c>
    </row>
    <row r="12" spans="1:4" x14ac:dyDescent="0.2">
      <c r="A12" s="23"/>
      <c r="B12" s="34"/>
      <c r="C12" s="35"/>
      <c r="D12" s="3">
        <f t="shared" si="0"/>
        <v>0</v>
      </c>
    </row>
    <row r="13" spans="1:4" x14ac:dyDescent="0.2">
      <c r="A13" s="23"/>
      <c r="B13" s="34"/>
      <c r="C13" s="35"/>
      <c r="D13" s="3">
        <f t="shared" si="0"/>
        <v>0</v>
      </c>
    </row>
    <row r="14" spans="1:4" x14ac:dyDescent="0.2">
      <c r="A14" s="23"/>
      <c r="B14" s="34"/>
      <c r="C14" s="35"/>
      <c r="D14" s="3">
        <f t="shared" si="0"/>
        <v>0</v>
      </c>
    </row>
    <row r="15" spans="1:4" x14ac:dyDescent="0.2">
      <c r="A15" s="23"/>
      <c r="B15" s="34"/>
      <c r="C15" s="35"/>
      <c r="D15" s="3">
        <f t="shared" si="0"/>
        <v>0</v>
      </c>
    </row>
    <row r="16" spans="1:4" x14ac:dyDescent="0.2">
      <c r="A16" s="23"/>
      <c r="B16" s="34"/>
      <c r="C16" s="35"/>
      <c r="D16" s="3">
        <f t="shared" si="0"/>
        <v>0</v>
      </c>
    </row>
    <row r="17" spans="1:9" x14ac:dyDescent="0.2">
      <c r="A17" s="23"/>
      <c r="B17" s="34"/>
      <c r="C17" s="35"/>
      <c r="D17" s="3">
        <f t="shared" si="0"/>
        <v>0</v>
      </c>
    </row>
    <row r="18" spans="1:9" x14ac:dyDescent="0.2">
      <c r="A18" s="23"/>
      <c r="B18" s="34"/>
      <c r="C18" s="35"/>
      <c r="D18" s="3">
        <f t="shared" si="0"/>
        <v>0</v>
      </c>
    </row>
    <row r="19" spans="1:9" x14ac:dyDescent="0.2">
      <c r="A19" s="23"/>
      <c r="B19" s="34"/>
      <c r="C19" s="35"/>
      <c r="D19" s="3">
        <f t="shared" si="0"/>
        <v>0</v>
      </c>
    </row>
    <row r="20" spans="1:9" x14ac:dyDescent="0.2">
      <c r="A20" s="23"/>
      <c r="B20" s="34"/>
      <c r="C20" s="35"/>
      <c r="D20" s="3">
        <f t="shared" si="0"/>
        <v>0</v>
      </c>
    </row>
    <row r="21" spans="1:9" x14ac:dyDescent="0.2">
      <c r="A21" s="4" t="s">
        <v>2</v>
      </c>
      <c r="B21" s="18"/>
      <c r="C21" s="18"/>
      <c r="D21" s="11">
        <f>SUM(D6:D20)</f>
        <v>3500000</v>
      </c>
    </row>
    <row r="22" spans="1:9" x14ac:dyDescent="0.2">
      <c r="A22" s="4" t="s">
        <v>5</v>
      </c>
      <c r="B22" s="19">
        <v>5.0000000000000001E-3</v>
      </c>
      <c r="C22" s="19"/>
      <c r="D22" s="11">
        <f>D21*B22</f>
        <v>17500</v>
      </c>
    </row>
    <row r="23" spans="1:9" x14ac:dyDescent="0.2">
      <c r="A23" s="4" t="s">
        <v>34</v>
      </c>
      <c r="B23" s="20"/>
      <c r="C23" s="20"/>
      <c r="D23" s="11">
        <f>IF(D22&gt;D34,D34,D22)</f>
        <v>17500</v>
      </c>
    </row>
    <row r="25" spans="1:9" x14ac:dyDescent="0.2">
      <c r="B25" s="21" t="s">
        <v>36</v>
      </c>
    </row>
    <row r="26" spans="1:9" x14ac:dyDescent="0.2">
      <c r="A26" s="12" t="s">
        <v>3</v>
      </c>
      <c r="B26" s="25"/>
      <c r="C26" s="22" t="str">
        <f>IF(B26="SI",10%,"")</f>
        <v/>
      </c>
      <c r="D26" s="7">
        <f>IF(B26="SI",C26*D23,0)</f>
        <v>0</v>
      </c>
      <c r="G26" s="2">
        <v>0.1</v>
      </c>
      <c r="I26" t="s">
        <v>7</v>
      </c>
    </row>
    <row r="27" spans="1:9" x14ac:dyDescent="0.2">
      <c r="A27" s="12" t="s">
        <v>6</v>
      </c>
      <c r="B27" s="25"/>
      <c r="C27" s="22" t="str">
        <f>IF(B27="SI",50%,"")</f>
        <v/>
      </c>
      <c r="D27" s="7">
        <f>IF(B27="SI",C27*D23,0)</f>
        <v>0</v>
      </c>
      <c r="G27" s="2">
        <v>0.5</v>
      </c>
      <c r="I27" t="s">
        <v>8</v>
      </c>
    </row>
    <row r="28" spans="1:9" x14ac:dyDescent="0.2">
      <c r="A28" s="12" t="s">
        <v>4</v>
      </c>
      <c r="B28" s="25"/>
      <c r="C28" s="22" t="str">
        <f>IF(B28="SI",70%,"")</f>
        <v/>
      </c>
      <c r="D28" s="7">
        <f>IF(B28="SI",C28*D23,0)</f>
        <v>0</v>
      </c>
      <c r="G28" s="2">
        <v>0.7</v>
      </c>
    </row>
    <row r="29" spans="1:9" x14ac:dyDescent="0.2">
      <c r="A29" s="6"/>
      <c r="B29" s="6"/>
      <c r="C29" s="6"/>
      <c r="D29" s="8"/>
    </row>
    <row r="30" spans="1:9" x14ac:dyDescent="0.2">
      <c r="A30" s="4" t="s">
        <v>35</v>
      </c>
      <c r="B30" s="18"/>
      <c r="C30" s="18"/>
      <c r="D30" s="7">
        <f>D26+D27+D28</f>
        <v>0</v>
      </c>
    </row>
    <row r="31" spans="1:9" x14ac:dyDescent="0.2">
      <c r="A31" s="6"/>
      <c r="B31" s="6"/>
      <c r="C31" s="6"/>
      <c r="D31" s="8"/>
    </row>
    <row r="32" spans="1:9" x14ac:dyDescent="0.2">
      <c r="A32" s="5" t="s">
        <v>37</v>
      </c>
      <c r="B32" s="25"/>
      <c r="C32" s="26">
        <v>0.5</v>
      </c>
      <c r="D32" s="7">
        <f>IF(B32="SI",D30*C32,D30)</f>
        <v>0</v>
      </c>
      <c r="G32" s="2">
        <v>0.5</v>
      </c>
    </row>
    <row r="33" spans="1:7" x14ac:dyDescent="0.2">
      <c r="D33" s="8"/>
      <c r="G33" s="2">
        <v>0.75</v>
      </c>
    </row>
    <row r="34" spans="1:7" x14ac:dyDescent="0.2">
      <c r="A34" s="9" t="s">
        <v>9</v>
      </c>
      <c r="B34" s="9"/>
      <c r="C34" s="9"/>
      <c r="D34" s="10">
        <f>ROUND((B1*7500),-3)</f>
        <v>373493000</v>
      </c>
    </row>
    <row r="35" spans="1:7" x14ac:dyDescent="0.2">
      <c r="A35" s="9" t="s">
        <v>23</v>
      </c>
      <c r="B35" s="9"/>
      <c r="C35" s="9"/>
      <c r="D35" s="10">
        <f>ROUND((B1*10),-3)</f>
        <v>498000</v>
      </c>
    </row>
    <row r="36" spans="1:7" x14ac:dyDescent="0.2">
      <c r="D36" s="8"/>
    </row>
    <row r="37" spans="1:7" x14ac:dyDescent="0.2">
      <c r="A37" s="4" t="s">
        <v>10</v>
      </c>
      <c r="B37" s="4"/>
      <c r="C37" s="4"/>
      <c r="D37" s="29">
        <f>ROUND(IF(D32&lt;D35,D35,D32),-3)</f>
        <v>498000</v>
      </c>
    </row>
  </sheetData>
  <sheetProtection algorithmName="SHA-512" hashValue="nUQVTMA9cRvy5dOtaZvM0JfAMysUp1VI2SNUHJUlIFRcxcggHI0v7xhyYRUg+dAOIBM5DBp22nKJ0VCzdOXt9Q==" saltValue="rRdvEc35HWfM6F0v3Upysg==" spinCount="100000" sheet="1" objects="1" scenarios="1"/>
  <mergeCells count="16">
    <mergeCell ref="B17:C17"/>
    <mergeCell ref="B18:C18"/>
    <mergeCell ref="B19:C19"/>
    <mergeCell ref="B20:C20"/>
    <mergeCell ref="B11:C11"/>
    <mergeCell ref="B12:C12"/>
    <mergeCell ref="B13:C13"/>
    <mergeCell ref="B14:C14"/>
    <mergeCell ref="B15:C15"/>
    <mergeCell ref="B16:C16"/>
    <mergeCell ref="B10:C10"/>
    <mergeCell ref="B5:C5"/>
    <mergeCell ref="B6:C6"/>
    <mergeCell ref="B7:C7"/>
    <mergeCell ref="B8:C8"/>
    <mergeCell ref="B9:C9"/>
  </mergeCells>
  <conditionalFormatting sqref="B26:B28">
    <cfRule type="duplicateValues" dxfId="1" priority="2"/>
  </conditionalFormatting>
  <conditionalFormatting sqref="B32">
    <cfRule type="duplicateValues" dxfId="0" priority="1"/>
  </conditionalFormatting>
  <dataValidations count="2">
    <dataValidation type="list" allowBlank="1" showInputMessage="1" showErrorMessage="1" sqref="B34:C35 B37:C37 C32" xr:uid="{3968B3C7-F0D7-014B-8056-0B36432AFFBF}">
      <formula1>$G$31:$G$33</formula1>
    </dataValidation>
    <dataValidation type="list" allowBlank="1" showInputMessage="1" showErrorMessage="1" sqref="B26:B28 B32" xr:uid="{6AC122ED-7E46-EE4A-AE66-0342CF229B15}">
      <formula1>$I$25:$I$27</formula1>
    </dataValidation>
  </dataValidations>
  <pageMargins left="0.7" right="0.7" top="0.75" bottom="0.75" header="0.3" footer="0.3"/>
  <pageSetup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4</vt:i4>
      </vt:variant>
    </vt:vector>
  </HeadingPairs>
  <TitlesOfParts>
    <vt:vector size="4" baseType="lpstr">
      <vt:lpstr>INICIO</vt:lpstr>
      <vt:lpstr>Art 651</vt:lpstr>
      <vt:lpstr>ERRORES</vt:lpstr>
      <vt:lpstr>EXTEMPORANEIDAD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Office</dc:creator>
  <cp:lastModifiedBy>Office</cp:lastModifiedBy>
  <dcterms:created xsi:type="dcterms:W3CDTF">2024-11-28T13:31:27Z</dcterms:created>
  <dcterms:modified xsi:type="dcterms:W3CDTF">2025-11-14T14:06:35Z</dcterms:modified>
</cp:coreProperties>
</file>